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lva\Downloads\"/>
    </mc:Choice>
  </mc:AlternateContent>
  <xr:revisionPtr revIDLastSave="0" documentId="8_{FE665E2A-FE35-46B5-8074-49ECBAD3E7D6}" xr6:coauthVersionLast="47" xr6:coauthVersionMax="47" xr10:uidLastSave="{00000000-0000-0000-0000-000000000000}"/>
  <bookViews>
    <workbookView xWindow="-108" yWindow="-108" windowWidth="23256" windowHeight="12576" tabRatio="707" activeTab="6" xr2:uid="{CBD508C1-8A3A-4EA9-8EB9-3CEE5776CD9C}"/>
  </bookViews>
  <sheets>
    <sheet name="Guia de uso" sheetId="2" r:id="rId1"/>
    <sheet name="Distribucion por Sexo" sheetId="1" r:id="rId2"/>
    <sheet name="Plantilla por Edad" sheetId="3" r:id="rId3"/>
    <sheet name="Plantilla por Tipo de Contrato" sheetId="4" r:id="rId4"/>
    <sheet name="Plantilla por Antigüedad" sheetId="5" r:id="rId5"/>
    <sheet name="Plantilla por Salario" sheetId="6" r:id="rId6"/>
    <sheet name="Plantilla por Horas Semanales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7" l="1"/>
  <c r="F2" i="7" s="1"/>
  <c r="D3" i="7"/>
  <c r="E3" i="7" s="1"/>
  <c r="D4" i="7"/>
  <c r="E4" i="7" s="1"/>
  <c r="C5" i="7"/>
  <c r="B5" i="7"/>
  <c r="D2" i="6"/>
  <c r="D3" i="6"/>
  <c r="C4" i="6"/>
  <c r="B4" i="6"/>
  <c r="D2" i="3"/>
  <c r="D3" i="3"/>
  <c r="D4" i="3"/>
  <c r="D5" i="3"/>
  <c r="F5" i="3" s="1"/>
  <c r="D6" i="3"/>
  <c r="F2" i="3"/>
  <c r="F3" i="3"/>
  <c r="F4" i="3"/>
  <c r="F6" i="3"/>
  <c r="E2" i="3"/>
  <c r="E3" i="3"/>
  <c r="E4" i="3"/>
  <c r="E6" i="3"/>
  <c r="C7" i="3"/>
  <c r="B7" i="3"/>
  <c r="D2" i="4"/>
  <c r="E2" i="4" s="1"/>
  <c r="D3" i="4"/>
  <c r="E3" i="4"/>
  <c r="F2" i="4"/>
  <c r="F3" i="4"/>
  <c r="G3" i="4"/>
  <c r="D4" i="4"/>
  <c r="G2" i="4" s="1"/>
  <c r="C4" i="4"/>
  <c r="B4" i="4"/>
  <c r="C6" i="5"/>
  <c r="B6" i="5"/>
  <c r="D2" i="5"/>
  <c r="E2" i="5" s="1"/>
  <c r="D3" i="5"/>
  <c r="E3" i="5" s="1"/>
  <c r="D4" i="5"/>
  <c r="E4" i="5" s="1"/>
  <c r="D5" i="5"/>
  <c r="E5" i="5" s="1"/>
  <c r="D2" i="1"/>
  <c r="F2" i="1" s="1"/>
  <c r="E2" i="7" l="1"/>
  <c r="F4" i="7"/>
  <c r="F3" i="7"/>
  <c r="D5" i="7"/>
  <c r="D4" i="6"/>
  <c r="E5" i="3"/>
  <c r="D7" i="3"/>
  <c r="G3" i="5"/>
  <c r="G2" i="5"/>
  <c r="D6" i="5"/>
  <c r="G5" i="5" s="1"/>
  <c r="F4" i="5"/>
  <c r="F3" i="5"/>
  <c r="F5" i="5"/>
  <c r="F2" i="5"/>
  <c r="E2" i="1"/>
  <c r="G3" i="7" l="1"/>
  <c r="G4" i="7"/>
  <c r="G2" i="7"/>
  <c r="F2" i="6"/>
  <c r="G3" i="6"/>
  <c r="F3" i="6"/>
  <c r="E3" i="6"/>
  <c r="E2" i="6"/>
  <c r="G2" i="6"/>
  <c r="G6" i="3"/>
  <c r="G3" i="3"/>
  <c r="G2" i="3"/>
  <c r="G4" i="3"/>
  <c r="G5" i="3"/>
  <c r="G4" i="5"/>
</calcChain>
</file>

<file path=xl/sharedStrings.xml><?xml version="1.0" encoding="utf-8"?>
<sst xmlns="http://schemas.openxmlformats.org/spreadsheetml/2006/main" count="69" uniqueCount="34">
  <si>
    <t>Plantilla</t>
  </si>
  <si>
    <t>TOTAL</t>
  </si>
  <si>
    <t>Mujeres</t>
  </si>
  <si>
    <t>Hombres</t>
  </si>
  <si>
    <t>Total</t>
  </si>
  <si>
    <t>% Total</t>
  </si>
  <si>
    <t>% Total M</t>
  </si>
  <si>
    <t>% Total H</t>
  </si>
  <si>
    <t>=</t>
  </si>
  <si>
    <t>Celda de Input, ahi pones los datos</t>
  </si>
  <si>
    <t>Celda de Output, ahi salen las calculaciones</t>
  </si>
  <si>
    <t>Guia de uso:</t>
  </si>
  <si>
    <t>Grupos de Edad</t>
  </si>
  <si>
    <t>Menos de 20 años</t>
  </si>
  <si>
    <t>20 - 34 años</t>
  </si>
  <si>
    <t>35 - 49 años</t>
  </si>
  <si>
    <t>50 - 64 años</t>
  </si>
  <si>
    <t>Mas de 65 años</t>
  </si>
  <si>
    <t>Tipo de contrato</t>
  </si>
  <si>
    <t>Contrato uno</t>
  </si>
  <si>
    <t>Contrato dos</t>
  </si>
  <si>
    <t>Antigüedad</t>
  </si>
  <si>
    <t>Menos de 2 años</t>
  </si>
  <si>
    <t>De 2 a 5 años</t>
  </si>
  <si>
    <t>De 11 a 20 años</t>
  </si>
  <si>
    <t>Mas de 21 años</t>
  </si>
  <si>
    <t>Banda Salarial</t>
  </si>
  <si>
    <t>menos de 12000€</t>
  </si>
  <si>
    <t>mas de 12000€</t>
  </si>
  <si>
    <t>Horas Semanales</t>
  </si>
  <si>
    <t>Entre 20 y 35 horas</t>
  </si>
  <si>
    <t>Entre 36 y 39 horas</t>
  </si>
  <si>
    <t>40 horas</t>
  </si>
  <si>
    <t>En algunas hojas podras modificar y añadir mas filas, para poder especificar mas la informacion introducida.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</si>
</sst>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2F2F2"/>
        <bgColor indexed="64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/>
      <right style="thin">
        <color rgb="FF7F7F7F"/>
      </right>
      <top/>
      <bottom/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3" borderId="1" applyNumberFormat="0" applyAlignment="0" applyProtection="0"/>
  </cellStyleXfs>
  <cellXfs count="39">
    <xf numFmtId="0" fontId="0" fillId="0" borderId="0" xfId="0"/>
    <xf numFmtId="10" fontId="0" fillId="0" borderId="0" xfId="0" applyNumberFormat="1"/>
    <xf numFmtId="0" fontId="1" fillId="2" borderId="1" xfId="1"/>
    <xf numFmtId="0" fontId="2" fillId="3" borderId="2" xfId="2"/>
    <xf numFmtId="10" fontId="2" fillId="3" borderId="2" xfId="2" applyNumberFormat="1"/>
    <xf numFmtId="0" fontId="5" fillId="3" borderId="1" xfId="3" applyFont="1"/>
    <xf numFmtId="0" fontId="0" fillId="0" borderId="0" xfId="0" applyAlignment="1">
      <alignment horizontal="center" vertical="center"/>
    </xf>
    <xf numFmtId="0" fontId="1" fillId="2" borderId="1" xfId="1" applyAlignment="1">
      <alignment horizontal="center" vertical="center"/>
    </xf>
    <xf numFmtId="0" fontId="2" fillId="3" borderId="2" xfId="2" applyAlignment="1">
      <alignment horizontal="center" vertical="center"/>
    </xf>
    <xf numFmtId="10" fontId="2" fillId="3" borderId="2" xfId="2" applyNumberFormat="1" applyAlignment="1">
      <alignment horizontal="center" vertical="center"/>
    </xf>
    <xf numFmtId="1" fontId="1" fillId="2" borderId="1" xfId="1" applyNumberFormat="1"/>
    <xf numFmtId="1" fontId="2" fillId="3" borderId="2" xfId="2" applyNumberFormat="1"/>
    <xf numFmtId="0" fontId="5" fillId="3" borderId="3" xfId="3" applyFont="1" applyBorder="1" applyAlignment="1">
      <alignment horizontal="center" vertical="center"/>
    </xf>
    <xf numFmtId="0" fontId="5" fillId="3" borderId="4" xfId="3" applyFont="1" applyBorder="1" applyAlignment="1">
      <alignment horizontal="center" vertical="center"/>
    </xf>
    <xf numFmtId="0" fontId="5" fillId="3" borderId="5" xfId="3" applyFont="1" applyBorder="1" applyAlignment="1">
      <alignment horizontal="center" vertical="center"/>
    </xf>
    <xf numFmtId="10" fontId="4" fillId="3" borderId="2" xfId="2" applyNumberFormat="1" applyFont="1"/>
    <xf numFmtId="1" fontId="4" fillId="3" borderId="2" xfId="2" applyNumberFormat="1" applyFont="1"/>
    <xf numFmtId="1" fontId="1" fillId="2" borderId="1" xfId="1" applyNumberFormat="1" applyFont="1" applyFill="1" applyBorder="1"/>
    <xf numFmtId="1" fontId="4" fillId="3" borderId="2" xfId="2" applyNumberFormat="1" applyFont="1" applyFill="1" applyBorder="1"/>
    <xf numFmtId="0" fontId="5" fillId="3" borderId="3" xfId="3" applyFont="1" applyFill="1" applyBorder="1" applyAlignment="1">
      <alignment horizontal="center" vertical="center"/>
    </xf>
    <xf numFmtId="0" fontId="5" fillId="3" borderId="4" xfId="3" applyFont="1" applyFill="1" applyBorder="1" applyAlignment="1">
      <alignment horizontal="center" vertical="center"/>
    </xf>
    <xf numFmtId="0" fontId="5" fillId="3" borderId="5" xfId="3" applyFont="1" applyFill="1" applyBorder="1" applyAlignment="1">
      <alignment horizontal="center" vertical="center"/>
    </xf>
    <xf numFmtId="10" fontId="4" fillId="3" borderId="2" xfId="2" applyNumberFormat="1" applyFont="1" applyFill="1" applyBorder="1"/>
    <xf numFmtId="10" fontId="5" fillId="3" borderId="5" xfId="3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1" fontId="4" fillId="4" borderId="2" xfId="0" applyNumberFormat="1" applyFont="1" applyFill="1" applyBorder="1"/>
    <xf numFmtId="0" fontId="2" fillId="4" borderId="2" xfId="0" applyFont="1" applyFill="1" applyBorder="1"/>
    <xf numFmtId="0" fontId="5" fillId="4" borderId="1" xfId="0" applyFont="1" applyFill="1" applyBorder="1" applyAlignment="1">
      <alignment horizontal="center" vertical="center"/>
    </xf>
    <xf numFmtId="1" fontId="2" fillId="4" borderId="2" xfId="0" applyNumberFormat="1" applyFont="1" applyFill="1" applyBorder="1"/>
    <xf numFmtId="0" fontId="1" fillId="2" borderId="3" xfId="1" applyBorder="1"/>
    <xf numFmtId="0" fontId="5" fillId="3" borderId="4" xfId="3" applyFont="1" applyBorder="1"/>
    <xf numFmtId="0" fontId="5" fillId="3" borderId="5" xfId="3" applyFont="1" applyBorder="1"/>
    <xf numFmtId="10" fontId="5" fillId="3" borderId="5" xfId="3" applyNumberFormat="1" applyFont="1" applyBorder="1"/>
    <xf numFmtId="0" fontId="1" fillId="2" borderId="1" xfId="1" applyAlignment="1">
      <alignment vertical="center"/>
    </xf>
    <xf numFmtId="0" fontId="5" fillId="3" borderId="1" xfId="3" applyFont="1" applyAlignment="1">
      <alignment vertical="center"/>
    </xf>
    <xf numFmtId="10" fontId="5" fillId="3" borderId="1" xfId="3" applyNumberFormat="1" applyFont="1"/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4">
    <cellStyle name="Calculation" xfId="3" builtinId="22"/>
    <cellStyle name="Input" xfId="1" builtinId="20"/>
    <cellStyle name="Normal" xfId="0" builtinId="0"/>
    <cellStyle name="Output" xfId="2" builtinId="21"/>
  </cellStyles>
  <dxfs count="70"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0" formatCode="General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  <border outline="0">
        <left style="thin">
          <color rgb="FF7F7F7F"/>
        </left>
      </border>
    </dxf>
    <dxf>
      <font>
        <strike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Calibri"/>
        <family val="2"/>
        <scheme val="minor"/>
      </font>
      <fill>
        <patternFill patternType="solid">
          <fgColor indexed="64"/>
          <bgColor rgb="FFF2F2F2"/>
        </patternFill>
      </fill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Calibri"/>
        <family val="2"/>
        <scheme val="minor"/>
      </font>
      <fill>
        <patternFill patternType="solid">
          <fgColor indexed="64"/>
          <bgColor rgb="FFF2F2F2"/>
        </patternFill>
      </fill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Calibri"/>
        <family val="2"/>
        <scheme val="minor"/>
      </font>
      <fill>
        <patternFill patternType="solid">
          <fgColor indexed="64"/>
          <bgColor rgb="FFF2F2F2"/>
        </patternFill>
      </fill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Calibri"/>
        <family val="2"/>
        <scheme val="minor"/>
      </font>
      <fill>
        <patternFill patternType="solid">
          <fgColor indexed="64"/>
          <bgColor rgb="FFF2F2F2"/>
        </patternFill>
      </fill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border diagonalUp="0" diagonalDown="0">
        <left/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border outline="0">
        <left style="thin">
          <color rgb="FF7F7F7F"/>
        </left>
        <top style="thin">
          <color rgb="FF7F7F7F"/>
        </top>
      </border>
    </dxf>
    <dxf>
      <border outline="0"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border diagonalUp="0" diagonalDown="0" outline="0">
        <left style="thin">
          <color rgb="FF7F7F7F"/>
        </left>
        <right style="thin">
          <color rgb="FF7F7F7F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fill>
        <patternFill patternType="solid">
          <fgColor indexed="64"/>
          <bgColor rgb="FFF2F2F2"/>
        </patternFill>
      </fill>
      <border diagonalUp="0" diagonalDown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fill>
        <patternFill patternType="solid">
          <fgColor indexed="64"/>
          <bgColor rgb="FFF2F2F2"/>
        </patternFill>
      </fill>
      <border diagonalUp="0" diagonalDown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fill>
        <patternFill patternType="solid">
          <fgColor indexed="64"/>
          <bgColor rgb="FFF2F2F2"/>
        </patternFill>
      </fill>
      <border diagonalUp="0" diagonalDown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solid">
          <fgColor indexed="64"/>
          <bgColor rgb="FFF2F2F2"/>
        </patternFill>
      </fill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solid">
          <fgColor indexed="64"/>
          <bgColor rgb="FFF2F2F2"/>
        </patternFill>
      </fill>
      <border diagonalUp="0" diagonalDown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solid">
          <fgColor indexed="64"/>
          <bgColor rgb="FFF2F2F2"/>
        </patternFill>
      </fill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numFmt numFmtId="1" formatCode="0"/>
      <fill>
        <patternFill patternType="solid">
          <fgColor indexed="64"/>
          <bgColor rgb="FFFFCC99"/>
        </patternFill>
      </fill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solid">
          <fgColor indexed="64"/>
          <bgColor rgb="FFF2F2F2"/>
        </patternFill>
      </fill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numFmt numFmtId="1" formatCode="0"/>
      <fill>
        <patternFill patternType="solid">
          <fgColor indexed="64"/>
          <bgColor rgb="FFFFCC99"/>
        </patternFill>
      </fill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fill>
        <patternFill patternType="solid">
          <fgColor indexed="64"/>
          <bgColor rgb="FFF2F2F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7F7F7F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fill>
        <patternFill patternType="solid">
          <fgColor indexed="64"/>
          <bgColor rgb="FFF2F2F2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border outline="0">
        <left style="thin">
          <color rgb="FF7F7F7F"/>
        </left>
        <top style="thin">
          <color rgb="FF7F7F7F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F2F2F2"/>
        </patternFill>
      </fill>
    </dxf>
    <dxf>
      <border outline="0"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fill>
        <patternFill patternType="solid">
          <fgColor indexed="64"/>
          <bgColor rgb="FFF2F2F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7F7F7F"/>
        </left>
        <right style="thin">
          <color rgb="FF7F7F7F"/>
        </right>
        <top/>
        <bottom/>
      </border>
    </dxf>
    <dxf>
      <numFmt numFmtId="14" formatCode="0.00%"/>
    </dxf>
    <dxf>
      <numFmt numFmtId="14" formatCode="0.00%"/>
    </dxf>
    <dxf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Calibri"/>
        <family val="2"/>
        <scheme val="minor"/>
      </font>
      <numFmt numFmtId="1" formatCode="0"/>
      <fill>
        <patternFill patternType="solid">
          <fgColor indexed="64"/>
          <bgColor rgb="FFF2F2F2"/>
        </patternFill>
      </fill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Calibri"/>
        <family val="2"/>
        <scheme val="minor"/>
      </font>
      <numFmt numFmtId="1" formatCode="0"/>
      <fill>
        <patternFill patternType="solid">
          <fgColor indexed="64"/>
          <bgColor rgb="FFF2F2F2"/>
        </patternFill>
      </fill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Calibri"/>
        <family val="2"/>
        <scheme val="minor"/>
      </font>
      <numFmt numFmtId="1" formatCode="0"/>
      <fill>
        <patternFill patternType="solid">
          <fgColor indexed="64"/>
          <bgColor rgb="FFF2F2F2"/>
        </patternFill>
      </fill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fill>
        <patternFill patternType="solid">
          <fgColor indexed="64"/>
          <bgColor rgb="FFF2F2F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alignment horizontal="center" vertical="center" textRotation="0" wrapText="0" indent="0" justifyLastLine="0" shrinkToFit="0" readingOrder="0"/>
    </dxf>
    <dxf>
      <border outline="0">
        <left style="thin">
          <color rgb="FF7F7F7F"/>
        </left>
        <top style="thin">
          <color rgb="FF7F7F7F"/>
        </top>
      </border>
    </dxf>
    <dxf>
      <border outline="0"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7F7F7F"/>
        </left>
        <right style="thin">
          <color rgb="FF7F7F7F"/>
        </right>
        <top/>
        <bottom/>
      </border>
    </dxf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fill>
        <patternFill patternType="solid">
          <fgColor indexed="64"/>
          <bgColor rgb="FFF2F2F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7F7F7F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border outline="0">
        <left style="thin">
          <color rgb="FF7F7F7F"/>
        </left>
        <top style="thin">
          <color rgb="FF7F7F7F"/>
        </top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7F7F7F"/>
        </left>
        <right style="thin">
          <color rgb="FF7F7F7F"/>
        </right>
        <top/>
        <bottom/>
      </border>
    </dxf>
  </dxfs>
  <tableStyles count="0" defaultTableStyle="TableStyleMedium2" defaultPivotStyle="PivotStyleLight16"/>
  <colors>
    <mruColors>
      <color rgb="FF863D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Distribucion de la Plantilla Desegregada por Sexo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4F4-4047-8C79-82D63929DD9A}"/>
              </c:ext>
            </c:extLst>
          </c:dPt>
          <c:dPt>
            <c:idx val="1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4F4-4047-8C79-82D63929DD9A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'Distribucion por Sexo'!$B$1:$C$1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'Distribucion por Sexo'!$B$2:$C$2</c:f>
              <c:numCache>
                <c:formatCode>General</c:formatCode>
                <c:ptCount val="2"/>
                <c:pt idx="0">
                  <c:v>13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7B-4F25-879E-D725591E1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Plantilla por Edad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'Plantilla por Edad'!$B$1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'Plantilla por Edad'!$A$2:$A$6</c:f>
              <c:strCache>
                <c:ptCount val="5"/>
                <c:pt idx="0">
                  <c:v>Menos de 20 años</c:v>
                </c:pt>
                <c:pt idx="1">
                  <c:v>20 - 34 años</c:v>
                </c:pt>
                <c:pt idx="2">
                  <c:v>35 - 49 años</c:v>
                </c:pt>
                <c:pt idx="3">
                  <c:v>50 - 64 años</c:v>
                </c:pt>
                <c:pt idx="4">
                  <c:v>Mas de 65 años</c:v>
                </c:pt>
              </c:strCache>
            </c:strRef>
          </c:cat>
          <c:val>
            <c:numRef>
              <c:f>'Plantilla por Edad'!$B$2:$B$6</c:f>
              <c:numCache>
                <c:formatCode>General</c:formatCode>
                <c:ptCount val="5"/>
                <c:pt idx="0">
                  <c:v>22</c:v>
                </c:pt>
                <c:pt idx="1">
                  <c:v>21</c:v>
                </c:pt>
                <c:pt idx="2">
                  <c:v>3</c:v>
                </c:pt>
                <c:pt idx="3">
                  <c:v>4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69-4771-B03E-472AA0CC4C09}"/>
            </c:ext>
          </c:extLst>
        </c:ser>
        <c:ser>
          <c:idx val="1"/>
          <c:order val="1"/>
          <c:tx>
            <c:strRef>
              <c:f>'Plantilla por Edad'!$C$1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'Plantilla por Edad'!$A$2:$A$6</c:f>
              <c:strCache>
                <c:ptCount val="5"/>
                <c:pt idx="0">
                  <c:v>Menos de 20 años</c:v>
                </c:pt>
                <c:pt idx="1">
                  <c:v>20 - 34 años</c:v>
                </c:pt>
                <c:pt idx="2">
                  <c:v>35 - 49 años</c:v>
                </c:pt>
                <c:pt idx="3">
                  <c:v>50 - 64 años</c:v>
                </c:pt>
                <c:pt idx="4">
                  <c:v>Mas de 65 años</c:v>
                </c:pt>
              </c:strCache>
            </c:strRef>
          </c:cat>
          <c:val>
            <c:numRef>
              <c:f>'Plantilla por Edad'!$C$2:$C$6</c:f>
              <c:numCache>
                <c:formatCode>General</c:formatCode>
                <c:ptCount val="5"/>
                <c:pt idx="0">
                  <c:v>13</c:v>
                </c:pt>
                <c:pt idx="1">
                  <c:v>4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69-4771-B03E-472AA0CC4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14182896"/>
        <c:axId val="1014185392"/>
      </c:barChart>
      <c:catAx>
        <c:axId val="10141828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185392"/>
        <c:crosses val="autoZero"/>
        <c:auto val="1"/>
        <c:lblAlgn val="ctr"/>
        <c:lblOffset val="100"/>
        <c:noMultiLvlLbl val="0"/>
      </c:catAx>
      <c:valAx>
        <c:axId val="1014185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182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Plantilla por Tipo de Contrato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'Plantilla por Tipo de Contrato'!$B$1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'Plantilla por Tipo de Contrato'!$A$2:$A$3</c:f>
              <c:strCache>
                <c:ptCount val="2"/>
                <c:pt idx="0">
                  <c:v>Contrato uno</c:v>
                </c:pt>
                <c:pt idx="1">
                  <c:v>Contrato dos</c:v>
                </c:pt>
              </c:strCache>
            </c:strRef>
          </c:cat>
          <c:val>
            <c:numRef>
              <c:f>'Plantilla por Tipo de Contrato'!$B$2:$B$3</c:f>
              <c:numCache>
                <c:formatCode>0</c:formatCode>
                <c:ptCount val="2"/>
                <c:pt idx="0">
                  <c:v>1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B1-4270-979F-9015B86BC9A1}"/>
            </c:ext>
          </c:extLst>
        </c:ser>
        <c:ser>
          <c:idx val="1"/>
          <c:order val="1"/>
          <c:tx>
            <c:strRef>
              <c:f>'Plantilla por Tipo de Contrato'!$C$1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'Plantilla por Tipo de Contrato'!$A$2:$A$3</c:f>
              <c:strCache>
                <c:ptCount val="2"/>
                <c:pt idx="0">
                  <c:v>Contrato uno</c:v>
                </c:pt>
                <c:pt idx="1">
                  <c:v>Contrato dos</c:v>
                </c:pt>
              </c:strCache>
            </c:strRef>
          </c:cat>
          <c:val>
            <c:numRef>
              <c:f>'Plantilla por Tipo de Contrato'!$C$2:$C$3</c:f>
              <c:numCache>
                <c:formatCode>0</c:formatCode>
                <c:ptCount val="2"/>
                <c:pt idx="0">
                  <c:v>2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B1-4270-979F-9015B86BC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62636832"/>
        <c:axId val="1062635168"/>
      </c:barChart>
      <c:catAx>
        <c:axId val="10626368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2635168"/>
        <c:crosses val="autoZero"/>
        <c:auto val="1"/>
        <c:lblAlgn val="ctr"/>
        <c:lblOffset val="100"/>
        <c:noMultiLvlLbl val="0"/>
      </c:catAx>
      <c:valAx>
        <c:axId val="1062635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2636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'Plantilla por Antigüedad'!$B$1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'Plantilla por Antigüedad'!$A$2:$A$5</c:f>
              <c:strCache>
                <c:ptCount val="4"/>
                <c:pt idx="0">
                  <c:v>Menos de 2 años</c:v>
                </c:pt>
                <c:pt idx="1">
                  <c:v>De 2 a 5 años</c:v>
                </c:pt>
                <c:pt idx="2">
                  <c:v>De 11 a 20 años</c:v>
                </c:pt>
                <c:pt idx="3">
                  <c:v>Mas de 21 años</c:v>
                </c:pt>
              </c:strCache>
            </c:strRef>
          </c:cat>
          <c:val>
            <c:numRef>
              <c:f>'Plantilla por Antigüedad'!$B$2:$B$5</c:f>
              <c:numCache>
                <c:formatCode>0</c:formatCode>
                <c:ptCount val="4"/>
                <c:pt idx="0">
                  <c:v>1</c:v>
                </c:pt>
                <c:pt idx="1">
                  <c:v>2</c:v>
                </c:pt>
                <c:pt idx="2">
                  <c:v>8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00-4496-AB1B-0777B82B8326}"/>
            </c:ext>
          </c:extLst>
        </c:ser>
        <c:ser>
          <c:idx val="1"/>
          <c:order val="1"/>
          <c:tx>
            <c:strRef>
              <c:f>'Plantilla por Antigüedad'!$C$1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'Plantilla por Antigüedad'!$A$2:$A$5</c:f>
              <c:strCache>
                <c:ptCount val="4"/>
                <c:pt idx="0">
                  <c:v>Menos de 2 años</c:v>
                </c:pt>
                <c:pt idx="1">
                  <c:v>De 2 a 5 años</c:v>
                </c:pt>
                <c:pt idx="2">
                  <c:v>De 11 a 20 años</c:v>
                </c:pt>
                <c:pt idx="3">
                  <c:v>Mas de 21 años</c:v>
                </c:pt>
              </c:strCache>
            </c:strRef>
          </c:cat>
          <c:val>
            <c:numRef>
              <c:f>'Plantilla por Antigüedad'!$C$2:$C$5</c:f>
              <c:numCache>
                <c:formatCode>0</c:formatCode>
                <c:ptCount val="4"/>
                <c:pt idx="0">
                  <c:v>2</c:v>
                </c:pt>
                <c:pt idx="1">
                  <c:v>5</c:v>
                </c:pt>
                <c:pt idx="2">
                  <c:v>12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00-4496-AB1B-0777B82B8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2635584"/>
        <c:axId val="1062637248"/>
      </c:barChart>
      <c:catAx>
        <c:axId val="1062635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2637248"/>
        <c:crosses val="autoZero"/>
        <c:auto val="1"/>
        <c:lblAlgn val="ctr"/>
        <c:lblOffset val="100"/>
        <c:noMultiLvlLbl val="0"/>
      </c:catAx>
      <c:valAx>
        <c:axId val="1062637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2635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Plantilla por Salario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'Plantilla por Salario'!$B$1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'Plantilla por Salario'!$A$2:$A$3</c:f>
              <c:strCache>
                <c:ptCount val="2"/>
                <c:pt idx="0">
                  <c:v>menos de 12000€</c:v>
                </c:pt>
                <c:pt idx="1">
                  <c:v>mas de 12000€</c:v>
                </c:pt>
              </c:strCache>
            </c:strRef>
          </c:cat>
          <c:val>
            <c:numRef>
              <c:f>'Plantilla por Salario'!$B$2:$B$3</c:f>
              <c:numCache>
                <c:formatCode>General</c:formatCode>
                <c:ptCount val="2"/>
                <c:pt idx="0">
                  <c:v>1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10-457D-BA30-E816716A5121}"/>
            </c:ext>
          </c:extLst>
        </c:ser>
        <c:ser>
          <c:idx val="1"/>
          <c:order val="1"/>
          <c:tx>
            <c:strRef>
              <c:f>'Plantilla por Salario'!$C$1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'Plantilla por Salario'!$A$2:$A$3</c:f>
              <c:strCache>
                <c:ptCount val="2"/>
                <c:pt idx="0">
                  <c:v>menos de 12000€</c:v>
                </c:pt>
                <c:pt idx="1">
                  <c:v>mas de 12000€</c:v>
                </c:pt>
              </c:strCache>
            </c:strRef>
          </c:cat>
          <c:val>
            <c:numRef>
              <c:f>'Plantilla por Salario'!$C$2:$C$3</c:f>
              <c:numCache>
                <c:formatCode>General</c:formatCode>
                <c:ptCount val="2"/>
                <c:pt idx="0">
                  <c:v>2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10-457D-BA30-E816716A5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70874512"/>
        <c:axId val="870870352"/>
      </c:barChart>
      <c:catAx>
        <c:axId val="8708745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0870352"/>
        <c:crosses val="autoZero"/>
        <c:auto val="1"/>
        <c:lblAlgn val="ctr"/>
        <c:lblOffset val="100"/>
        <c:noMultiLvlLbl val="0"/>
      </c:catAx>
      <c:valAx>
        <c:axId val="870870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0874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Plantilla</a:t>
            </a:r>
            <a:r>
              <a:rPr lang="en-US" baseline="0"/>
              <a:t> por Horas Semanales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'Plantilla por Horas Semanales'!$B$1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'Plantilla por Horas Semanales'!$A$2:$A$4</c:f>
              <c:strCache>
                <c:ptCount val="3"/>
                <c:pt idx="0">
                  <c:v>Entre 20 y 35 horas</c:v>
                </c:pt>
                <c:pt idx="1">
                  <c:v>Entre 36 y 39 horas</c:v>
                </c:pt>
                <c:pt idx="2">
                  <c:v>40 horas</c:v>
                </c:pt>
              </c:strCache>
            </c:strRef>
          </c:cat>
          <c:val>
            <c:numRef>
              <c:f>'Plantilla por Horas Semanales'!$B$2:$B$4</c:f>
              <c:numCache>
                <c:formatCode>General</c:formatCode>
                <c:ptCount val="3"/>
                <c:pt idx="0">
                  <c:v>3</c:v>
                </c:pt>
                <c:pt idx="1">
                  <c:v>5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06-4CEE-9B3C-AC2F1A9392CA}"/>
            </c:ext>
          </c:extLst>
        </c:ser>
        <c:ser>
          <c:idx val="1"/>
          <c:order val="1"/>
          <c:tx>
            <c:strRef>
              <c:f>'Plantilla por Horas Semanales'!$C$1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'Plantilla por Horas Semanales'!$A$2:$A$4</c:f>
              <c:strCache>
                <c:ptCount val="3"/>
                <c:pt idx="0">
                  <c:v>Entre 20 y 35 horas</c:v>
                </c:pt>
                <c:pt idx="1">
                  <c:v>Entre 36 y 39 horas</c:v>
                </c:pt>
                <c:pt idx="2">
                  <c:v>40 horas</c:v>
                </c:pt>
              </c:strCache>
            </c:strRef>
          </c:cat>
          <c:val>
            <c:numRef>
              <c:f>'Plantilla por Horas Semanales'!$C$2:$C$4</c:f>
              <c:numCache>
                <c:formatCode>General</c:formatCode>
                <c:ptCount val="3"/>
                <c:pt idx="0">
                  <c:v>2</c:v>
                </c:pt>
                <c:pt idx="1">
                  <c:v>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06-4CEE-9B3C-AC2F1A939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17668384"/>
        <c:axId val="1017666720"/>
      </c:barChart>
      <c:catAx>
        <c:axId val="10176683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7666720"/>
        <c:crosses val="autoZero"/>
        <c:auto val="1"/>
        <c:lblAlgn val="ctr"/>
        <c:lblOffset val="100"/>
        <c:noMultiLvlLbl val="0"/>
      </c:catAx>
      <c:valAx>
        <c:axId val="1017666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7668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6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3810</xdr:rowOff>
    </xdr:from>
    <xdr:to>
      <xdr:col>8</xdr:col>
      <xdr:colOff>0</xdr:colOff>
      <xdr:row>18</xdr:row>
      <xdr:rowOff>3810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D568047-CA37-46C5-A0A9-051CF1F994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179070</xdr:rowOff>
    </xdr:from>
    <xdr:to>
      <xdr:col>7</xdr:col>
      <xdr:colOff>7620</xdr:colOff>
      <xdr:row>22</xdr:row>
      <xdr:rowOff>179070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4CC180F-808E-46F3-9A9C-8D626EF57E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163830</xdr:rowOff>
    </xdr:from>
    <xdr:to>
      <xdr:col>7</xdr:col>
      <xdr:colOff>15240</xdr:colOff>
      <xdr:row>19</xdr:row>
      <xdr:rowOff>163830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60DDBB7-C875-4E8F-B3C0-8FAA26550A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171450</xdr:rowOff>
    </xdr:from>
    <xdr:to>
      <xdr:col>7</xdr:col>
      <xdr:colOff>7620</xdr:colOff>
      <xdr:row>21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8BFFF11-8EC5-49FF-9573-8C6850683A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179070</xdr:rowOff>
    </xdr:from>
    <xdr:to>
      <xdr:col>7</xdr:col>
      <xdr:colOff>7620</xdr:colOff>
      <xdr:row>19</xdr:row>
      <xdr:rowOff>179070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5350D0B-0E7B-4D31-B841-E355F3D9D4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179070</xdr:rowOff>
    </xdr:from>
    <xdr:to>
      <xdr:col>7</xdr:col>
      <xdr:colOff>0</xdr:colOff>
      <xdr:row>20</xdr:row>
      <xdr:rowOff>179070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FD8BD65-4132-4439-96F8-E59E943311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B814E27-3F8F-49E8-B8AD-B14E6E37CCD0}" name="Table4" displayName="Table4" ref="A1:G7" totalsRowCount="1" headerRowDxfId="69" dataDxfId="67" headerRowBorderDxfId="68" tableBorderDxfId="66">
  <autoFilter ref="A1:G6" xr:uid="{6B814E27-3F8F-49E8-B8AD-B14E6E37CCD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41CFD20C-C7D1-4D1E-92A4-D0FFE584583F}" name="Grupos de Edad" totalsRowLabel="Total" dataDxfId="65" totalsRowDxfId="64"/>
    <tableColumn id="2" xr3:uid="{01974628-54BF-4FA3-B986-D559AE163FD1}" name="Mujeres" totalsRowFunction="custom" dataDxfId="63" totalsRowDxfId="62">
      <totalsRowFormula>SUM(Table4[Mujeres])</totalsRowFormula>
    </tableColumn>
    <tableColumn id="3" xr3:uid="{BA0B2942-E14B-4374-AD01-55FC407BA6DC}" name="Hombres" totalsRowFunction="custom" dataDxfId="61" totalsRowDxfId="60">
      <totalsRowFormula>SUM(Table4[Hombres])</totalsRowFormula>
    </tableColumn>
    <tableColumn id="4" xr3:uid="{F5CA888A-3348-48FE-A0EF-7B72262E19A5}" name="Total" totalsRowFunction="custom" dataDxfId="59" totalsRowDxfId="58">
      <calculatedColumnFormula>SUM(Table4[[#This Row],[Mujeres]:[Hombres]])</calculatedColumnFormula>
      <totalsRowFormula>SUM(Table4[Total])</totalsRowFormula>
    </tableColumn>
    <tableColumn id="5" xr3:uid="{971636D3-9AE8-4739-AC22-06FA4E9D1669}" name="% Total M" dataDxfId="57">
      <calculatedColumnFormula>Table4[[#This Row],[Mujeres]]/Table4[[#This Row],[Total]]</calculatedColumnFormula>
    </tableColumn>
    <tableColumn id="6" xr3:uid="{6066583E-8EE2-4A35-97A4-9A2ED88D8D08}" name="% Total H" dataDxfId="56">
      <calculatedColumnFormula>Table4[[#This Row],[Hombres]]/Table4[[#This Row],[Total]]</calculatedColumnFormula>
    </tableColumn>
    <tableColumn id="7" xr3:uid="{57C91FD1-0C6A-4F4F-95A6-A2CBBA441D22}" name="% Total" dataDxfId="55">
      <calculatedColumnFormula>Table4[[#This Row],[Total]]/Table4[[#Totals],[Total]]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021EFC0-C7DD-4D8B-B473-18907000E815}" name="Table2" displayName="Table2" ref="A1:G4" totalsRowCount="1" headerRowDxfId="54" headerRowBorderDxfId="53" tableBorderDxfId="52">
  <autoFilter ref="A1:G3" xr:uid="{D021EFC0-C7DD-4D8B-B473-18907000E81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6562517C-0DC7-4B57-BF6B-774F61ECCD20}" name="Tipo de contrato" totalsRowLabel="Total" dataDxfId="51" totalsRowDxfId="50"/>
    <tableColumn id="2" xr3:uid="{CF5302E2-885F-4FB9-95F7-D4EFFADC1062}" name="Mujeres" totalsRowFunction="custom" dataDxfId="49" totalsRowDxfId="48">
      <totalsRowFormula>SUM(Table2[Mujeres])</totalsRowFormula>
    </tableColumn>
    <tableColumn id="3" xr3:uid="{94B469AB-EDFE-4EAC-8AA1-3D995A3D9386}" name="Hombres" totalsRowFunction="custom" dataDxfId="47" totalsRowDxfId="46">
      <totalsRowFormula>SUM(Table2[Hombres])</totalsRowFormula>
    </tableColumn>
    <tableColumn id="4" xr3:uid="{EA425A46-6CC0-4971-992A-F32457915AA4}" name="Total" totalsRowFunction="custom" dataDxfId="45" totalsRowDxfId="44">
      <calculatedColumnFormula>SUM(Table2[[#This Row],[Mujeres]:[Hombres]])</calculatedColumnFormula>
      <totalsRowFormula>SUM(Table2[Total])</totalsRowFormula>
    </tableColumn>
    <tableColumn id="5" xr3:uid="{7472FD4F-E7CC-4A66-A556-6C15B3F4C1E0}" name="% Total M" dataDxfId="43">
      <calculatedColumnFormula>Table2[[#This Row],[Mujeres]]/Table2[[#This Row],[Total]]</calculatedColumnFormula>
    </tableColumn>
    <tableColumn id="6" xr3:uid="{7B9D4236-BCEC-4036-A780-F9A16808B07C}" name="% Total H" dataDxfId="42">
      <calculatedColumnFormula>Table2[[#This Row],[Hombres]]/Table2[[#This Row],[Total]]</calculatedColumnFormula>
    </tableColumn>
    <tableColumn id="7" xr3:uid="{DCE57DB2-BCF7-4E40-B178-2FBD05B789AF}" name="% Total" dataDxfId="41">
      <calculatedColumnFormula>SUM(Table2[[#This Row],[Mujeres]:[Hombres]])/Table2[[#Totals],[Total]]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8987A88-4390-444E-809B-E460A4D2B439}" name="Table7" displayName="Table7" ref="A1:G6" totalsRowCount="1" headerRowDxfId="40" dataDxfId="38" headerRowBorderDxfId="39" tableBorderDxfId="37">
  <autoFilter ref="A1:G5" xr:uid="{F8987A88-4390-444E-809B-E460A4D2B43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9F2CC66D-FECC-4F33-A82B-7EB3B5D9B2C9}" name="Antigüedad" totalsRowLabel="Total" dataDxfId="36" totalsRowDxfId="35"/>
    <tableColumn id="2" xr3:uid="{6C0A468F-8B2A-4A35-B055-30F0A5B9195D}" name="Mujeres" totalsRowFunction="custom" dataDxfId="34" totalsRowDxfId="33">
      <totalsRowFormula>SUM(Table7[Mujeres])</totalsRowFormula>
    </tableColumn>
    <tableColumn id="3" xr3:uid="{02E29FB5-D515-493E-B773-B910F33FBD3F}" name="Hombres" totalsRowFunction="custom" dataDxfId="32" totalsRowDxfId="31">
      <totalsRowFormula>SUM(Table7[Hombres])</totalsRowFormula>
    </tableColumn>
    <tableColumn id="4" xr3:uid="{1F8E52C5-A948-46CC-99E9-DE1420388660}" name="Total" totalsRowFunction="custom" dataDxfId="30" totalsRowDxfId="29">
      <calculatedColumnFormula>SUM(Table7[[#This Row],[Mujeres]:[Hombres]])</calculatedColumnFormula>
      <totalsRowFormula>SUM(B6:C6)</totalsRowFormula>
    </tableColumn>
    <tableColumn id="5" xr3:uid="{5CDCA50D-981D-4681-AB29-1743F2107CD0}" name="% Total M" dataDxfId="28">
      <calculatedColumnFormula>Table7[[#This Row],[Mujeres]]/Table7[[#This Row],[Total]]</calculatedColumnFormula>
    </tableColumn>
    <tableColumn id="6" xr3:uid="{5E8AF12B-D6FD-4FA1-82D5-D30F852A0C66}" name="% Total H" dataDxfId="27">
      <calculatedColumnFormula>Table7[[#This Row],[Hombres]]/Table7[[#This Row],[Total]]</calculatedColumnFormula>
    </tableColumn>
    <tableColumn id="7" xr3:uid="{4AE88670-7EB1-4D09-A568-5A4AE006C90F}" name="% Total" dataDxfId="26">
      <calculatedColumnFormula>Table7[[#This Row],[Total]]/Table7[[#Totals],[Total]]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82B25C13-0FB7-4DEB-96D7-D75CDF41825F}" name="PlantillaPorSalario" displayName="PlantillaPorSalario" ref="A1:G4" totalsRowCount="1" headerRowDxfId="25" headerRowBorderDxfId="24" tableBorderDxfId="23">
  <autoFilter ref="A1:G3" xr:uid="{82B25C13-0FB7-4DEB-96D7-D75CDF41825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AE88513-76B8-4FF4-ABD8-6AEC624DE81E}" name="Banda Salarial" totalsRowLabel="Total" dataDxfId="22" totalsRowDxfId="21"/>
    <tableColumn id="2" xr3:uid="{54C2CEA4-57EF-47C5-97DB-CA1311F38A92}" name="Mujeres" totalsRowFunction="custom" totalsRowDxfId="20">
      <totalsRowFormula>SUM(PlantillaPorSalario[Mujeres])</totalsRowFormula>
    </tableColumn>
    <tableColumn id="3" xr3:uid="{56D00719-9301-457C-9018-01F4C413A0B4}" name="Hombres" totalsRowFunction="custom" totalsRowDxfId="19">
      <totalsRowFormula>SUM(PlantillaPorSalario[Hombres])</totalsRowFormula>
    </tableColumn>
    <tableColumn id="4" xr3:uid="{90213093-0882-4A51-9121-C513E0DDFFE3}" name="Total" totalsRowFunction="custom" dataDxfId="18" totalsRowDxfId="17">
      <calculatedColumnFormula>SUM(PlantillaPorSalario[[#This Row],[Mujeres]:[Hombres]])</calculatedColumnFormula>
      <totalsRowFormula>SUM(PlantillaPorSalario[Total])</totalsRowFormula>
    </tableColumn>
    <tableColumn id="5" xr3:uid="{EAB37878-E062-40D0-BDBF-BF4B64C625C1}" name="% Total M" dataDxfId="16" totalsRowDxfId="15">
      <calculatedColumnFormula>PlantillaPorSalario[[#This Row],[Mujeres]]/PlantillaPorSalario[[#Totals],[Total]]</calculatedColumnFormula>
    </tableColumn>
    <tableColumn id="6" xr3:uid="{5E54E590-6502-4FBA-9170-A73F0FD39AE3}" name="% Total H" dataDxfId="14" totalsRowDxfId="13">
      <calculatedColumnFormula>PlantillaPorSalario[[#This Row],[Hombres]]/PlantillaPorSalario[[#Totals],[Total]]</calculatedColumnFormula>
    </tableColumn>
    <tableColumn id="7" xr3:uid="{DB0A1025-F04E-4B3C-82AF-D2789C165F49}" name="% Total" dataDxfId="12" totalsRowDxfId="11">
      <calculatedColumnFormula>PlantillaPorSalario[[#This Row],[Total]]/PlantillaPorSalario[[#Totals],[Total]]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4E6E39AB-5C45-4E57-BC64-7B7D60A8C135}" name="Table9" displayName="Table9" ref="A1:G5" totalsRowCount="1">
  <autoFilter ref="A1:G4" xr:uid="{4E6E39AB-5C45-4E57-BC64-7B7D60A8C13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58810760-2318-4BAF-838A-F5BA189459F8}" name="Horas Semanales" totalsRowLabel="Total" dataDxfId="10" totalsRowDxfId="9"/>
    <tableColumn id="2" xr3:uid="{D54CA14C-DD82-452C-BB19-08F485C95900}" name="Mujeres" totalsRowFunction="custom" dataDxfId="8">
      <totalsRowFormula>SUM(Table9[Mujeres])</totalsRowFormula>
    </tableColumn>
    <tableColumn id="3" xr3:uid="{8D4334BE-92D0-4A65-BBBA-C67436E35670}" name="Hombres" totalsRowFunction="custom" dataDxfId="7">
      <totalsRowFormula>SUM(Table9[Hombres])</totalsRowFormula>
    </tableColumn>
    <tableColumn id="4" xr3:uid="{472E741A-FBB9-4984-B22D-E242336E5C1A}" name="Total" totalsRowFunction="custom" dataDxfId="6">
      <calculatedColumnFormula>SUM(Table9[[#This Row],[Mujeres]:[Hombres]])</calculatedColumnFormula>
      <totalsRowFormula>SUM(Table9[Total])</totalsRowFormula>
    </tableColumn>
    <tableColumn id="5" xr3:uid="{4BF5FAF0-D4DE-4C63-A966-0A10A7A57327}" name="% Total M" dataDxfId="5" totalsRowDxfId="4">
      <calculatedColumnFormula>Table9[[#This Row],[Mujeres]]/Table9[[#This Row],[Total]]</calculatedColumnFormula>
    </tableColumn>
    <tableColumn id="6" xr3:uid="{8593E1E0-E013-4E86-A6B8-D09481248B11}" name="% Total H" dataDxfId="3" totalsRowDxfId="2">
      <calculatedColumnFormula>Table9[[#This Row],[Hombres]]/Table9[[#This Row],[Total]]</calculatedColumnFormula>
    </tableColumn>
    <tableColumn id="7" xr3:uid="{98A1B167-902F-4779-B090-52DCCA227049}" name="% Total" dataDxfId="1" totalsRowDxfId="0">
      <calculatedColumnFormula>Table9[[#This Row],[Total]]/Table9[[#Totals],[Total]]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BDA20-D3B4-4C8A-8C92-6A98B1EDE6C7}">
  <dimension ref="A1:J6"/>
  <sheetViews>
    <sheetView workbookViewId="0">
      <selection activeCell="A4" sqref="A4"/>
    </sheetView>
  </sheetViews>
  <sheetFormatPr defaultColWidth="9.109375" defaultRowHeight="14.4" x14ac:dyDescent="0.3"/>
  <cols>
    <col min="1" max="1" width="18.6640625" customWidth="1"/>
    <col min="2" max="2" width="2.6640625" customWidth="1"/>
    <col min="6" max="6" width="17.109375" customWidth="1"/>
  </cols>
  <sheetData>
    <row r="1" spans="1:10" x14ac:dyDescent="0.3">
      <c r="A1" t="s">
        <v>11</v>
      </c>
    </row>
    <row r="2" spans="1:10" x14ac:dyDescent="0.3">
      <c r="A2" s="2"/>
      <c r="B2" s="6" t="s">
        <v>8</v>
      </c>
      <c r="C2" s="37" t="s">
        <v>9</v>
      </c>
      <c r="D2" s="37"/>
      <c r="E2" s="37"/>
      <c r="F2" s="37"/>
    </row>
    <row r="3" spans="1:10" x14ac:dyDescent="0.3">
      <c r="A3" s="3"/>
      <c r="B3" s="6" t="s">
        <v>8</v>
      </c>
      <c r="C3" s="37" t="s">
        <v>10</v>
      </c>
      <c r="D3" s="37"/>
      <c r="E3" s="37"/>
      <c r="F3" s="37"/>
    </row>
    <row r="5" spans="1:10" x14ac:dyDescent="0.3">
      <c r="A5" s="38" t="s">
        <v>33</v>
      </c>
      <c r="B5" s="38"/>
      <c r="C5" s="38"/>
      <c r="D5" s="38"/>
      <c r="E5" s="38"/>
      <c r="F5" s="38"/>
      <c r="G5" s="38"/>
      <c r="H5" s="38"/>
      <c r="I5" s="38"/>
      <c r="J5" s="38"/>
    </row>
    <row r="6" spans="1:10" x14ac:dyDescent="0.3">
      <c r="A6" s="36"/>
      <c r="B6" s="36"/>
      <c r="C6" s="36"/>
      <c r="D6" s="36"/>
      <c r="E6" s="36"/>
      <c r="F6" s="36"/>
    </row>
  </sheetData>
  <mergeCells count="3">
    <mergeCell ref="C2:F2"/>
    <mergeCell ref="C3:F3"/>
    <mergeCell ref="A5:J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5A7B4-9EA7-4084-8278-6FF52E30BAAA}">
  <dimension ref="A1:F2"/>
  <sheetViews>
    <sheetView workbookViewId="0">
      <selection activeCell="J14" sqref="J14"/>
    </sheetView>
  </sheetViews>
  <sheetFormatPr defaultColWidth="9.109375" defaultRowHeight="14.4" x14ac:dyDescent="0.3"/>
  <sheetData>
    <row r="1" spans="1:6" x14ac:dyDescent="0.3">
      <c r="A1" s="5" t="s">
        <v>0</v>
      </c>
      <c r="B1" s="5" t="s">
        <v>2</v>
      </c>
      <c r="C1" s="5" t="s">
        <v>3</v>
      </c>
      <c r="D1" s="5" t="s">
        <v>4</v>
      </c>
      <c r="E1" s="5" t="s">
        <v>6</v>
      </c>
      <c r="F1" s="5" t="s">
        <v>7</v>
      </c>
    </row>
    <row r="2" spans="1:6" x14ac:dyDescent="0.3">
      <c r="A2" s="5" t="s">
        <v>1</v>
      </c>
      <c r="B2" s="2">
        <v>13</v>
      </c>
      <c r="C2" s="2">
        <v>6</v>
      </c>
      <c r="D2" s="3">
        <f>SUM(B2:C2)</f>
        <v>19</v>
      </c>
      <c r="E2" s="4">
        <f>(B2/D2)</f>
        <v>0.68421052631578949</v>
      </c>
      <c r="F2" s="4">
        <f>(C2/D2)</f>
        <v>0.31578947368421051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420E4-AC61-4981-B866-2193B0CF2BC0}">
  <dimension ref="A1:G7"/>
  <sheetViews>
    <sheetView workbookViewId="0">
      <selection activeCell="J15" sqref="J15"/>
    </sheetView>
  </sheetViews>
  <sheetFormatPr defaultColWidth="8.88671875" defaultRowHeight="14.4" x14ac:dyDescent="0.3"/>
  <cols>
    <col min="1" max="1" width="16.109375" style="6" customWidth="1"/>
    <col min="2" max="2" width="9.6640625" style="6" customWidth="1"/>
    <col min="3" max="3" width="10.44140625" style="6" customWidth="1"/>
    <col min="4" max="4" width="8.88671875" style="6"/>
    <col min="5" max="5" width="11.33203125" style="6" customWidth="1"/>
    <col min="6" max="6" width="10.6640625" style="6" customWidth="1"/>
    <col min="7" max="7" width="9" style="6" customWidth="1"/>
    <col min="8" max="16384" width="8.88671875" style="6"/>
  </cols>
  <sheetData>
    <row r="1" spans="1:7" x14ac:dyDescent="0.3">
      <c r="A1" s="13" t="s">
        <v>12</v>
      </c>
      <c r="B1" s="14" t="s">
        <v>2</v>
      </c>
      <c r="C1" s="14" t="s">
        <v>3</v>
      </c>
      <c r="D1" s="14" t="s">
        <v>4</v>
      </c>
      <c r="E1" s="14" t="s">
        <v>6</v>
      </c>
      <c r="F1" s="14" t="s">
        <v>7</v>
      </c>
      <c r="G1" s="14" t="s">
        <v>5</v>
      </c>
    </row>
    <row r="2" spans="1:7" x14ac:dyDescent="0.3">
      <c r="A2" s="12" t="s">
        <v>13</v>
      </c>
      <c r="B2" s="7">
        <v>22</v>
      </c>
      <c r="C2" s="7">
        <v>13</v>
      </c>
      <c r="D2" s="8">
        <f>SUM(Table4[[#This Row],[Mujeres]:[Hombres]])</f>
        <v>35</v>
      </c>
      <c r="E2" s="9">
        <f>Table4[[#This Row],[Mujeres]]/Table4[[#This Row],[Total]]</f>
        <v>0.62857142857142856</v>
      </c>
      <c r="F2" s="9">
        <f>Table4[[#This Row],[Hombres]]/Table4[[#This Row],[Total]]</f>
        <v>0.37142857142857144</v>
      </c>
      <c r="G2" s="9">
        <f>Table4[[#This Row],[Total]]/Table4[[#Totals],[Total]]</f>
        <v>0.47945205479452052</v>
      </c>
    </row>
    <row r="3" spans="1:7" x14ac:dyDescent="0.3">
      <c r="A3" s="12" t="s">
        <v>14</v>
      </c>
      <c r="B3" s="7">
        <v>21</v>
      </c>
      <c r="C3" s="7">
        <v>4</v>
      </c>
      <c r="D3" s="8">
        <f>SUM(Table4[[#This Row],[Mujeres]:[Hombres]])</f>
        <v>25</v>
      </c>
      <c r="E3" s="9">
        <f>Table4[[#This Row],[Mujeres]]/Table4[[#This Row],[Total]]</f>
        <v>0.84</v>
      </c>
      <c r="F3" s="9">
        <f>Table4[[#This Row],[Hombres]]/Table4[[#This Row],[Total]]</f>
        <v>0.16</v>
      </c>
      <c r="G3" s="9">
        <f>Table4[[#This Row],[Total]]/Table4[[#Totals],[Total]]</f>
        <v>0.34246575342465752</v>
      </c>
    </row>
    <row r="4" spans="1:7" x14ac:dyDescent="0.3">
      <c r="A4" s="12" t="s">
        <v>15</v>
      </c>
      <c r="B4" s="7">
        <v>3</v>
      </c>
      <c r="C4" s="7">
        <v>1</v>
      </c>
      <c r="D4" s="8">
        <f>SUM(Table4[[#This Row],[Mujeres]:[Hombres]])</f>
        <v>4</v>
      </c>
      <c r="E4" s="9">
        <f>Table4[[#This Row],[Mujeres]]/Table4[[#This Row],[Total]]</f>
        <v>0.75</v>
      </c>
      <c r="F4" s="9">
        <f>Table4[[#This Row],[Hombres]]/Table4[[#This Row],[Total]]</f>
        <v>0.25</v>
      </c>
      <c r="G4" s="9">
        <f>Table4[[#This Row],[Total]]/Table4[[#Totals],[Total]]</f>
        <v>5.4794520547945202E-2</v>
      </c>
    </row>
    <row r="5" spans="1:7" x14ac:dyDescent="0.3">
      <c r="A5" s="12" t="s">
        <v>16</v>
      </c>
      <c r="B5" s="7">
        <v>4</v>
      </c>
      <c r="C5" s="7">
        <v>1</v>
      </c>
      <c r="D5" s="8">
        <f>SUM(Table4[[#This Row],[Mujeres]:[Hombres]])</f>
        <v>5</v>
      </c>
      <c r="E5" s="9">
        <f>Table4[[#This Row],[Mujeres]]/Table4[[#This Row],[Total]]</f>
        <v>0.8</v>
      </c>
      <c r="F5" s="9">
        <f>Table4[[#This Row],[Hombres]]/Table4[[#This Row],[Total]]</f>
        <v>0.2</v>
      </c>
      <c r="G5" s="9">
        <f>Table4[[#This Row],[Total]]/Table4[[#Totals],[Total]]</f>
        <v>6.8493150684931503E-2</v>
      </c>
    </row>
    <row r="6" spans="1:7" x14ac:dyDescent="0.3">
      <c r="A6" s="12" t="s">
        <v>17</v>
      </c>
      <c r="B6" s="7">
        <v>1</v>
      </c>
      <c r="C6" s="7">
        <v>3</v>
      </c>
      <c r="D6" s="8">
        <f>SUM(Table4[[#This Row],[Mujeres]:[Hombres]])</f>
        <v>4</v>
      </c>
      <c r="E6" s="9">
        <f>Table4[[#This Row],[Mujeres]]/Table4[[#This Row],[Total]]</f>
        <v>0.25</v>
      </c>
      <c r="F6" s="9">
        <f>Table4[[#This Row],[Hombres]]/Table4[[#This Row],[Total]]</f>
        <v>0.75</v>
      </c>
      <c r="G6" s="9">
        <f>Table4[[#This Row],[Total]]/Table4[[#Totals],[Total]]</f>
        <v>5.4794520547945202E-2</v>
      </c>
    </row>
    <row r="7" spans="1:7" x14ac:dyDescent="0.3">
      <c r="A7" s="24" t="s">
        <v>4</v>
      </c>
      <c r="B7" s="8">
        <f>SUM(Table4[Mujeres])</f>
        <v>51</v>
      </c>
      <c r="C7" s="8">
        <f>SUM(Table4[Hombres])</f>
        <v>22</v>
      </c>
      <c r="D7" s="8">
        <f>SUM(Table4[Total])</f>
        <v>73</v>
      </c>
      <c r="E7"/>
      <c r="F7"/>
      <c r="G7"/>
    </row>
  </sheetData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A1D5A-BCA8-49F3-9789-5AA18969DA49}">
  <dimension ref="A1:G4"/>
  <sheetViews>
    <sheetView workbookViewId="0">
      <selection activeCell="I4" sqref="I4"/>
    </sheetView>
  </sheetViews>
  <sheetFormatPr defaultColWidth="9.109375" defaultRowHeight="14.4" x14ac:dyDescent="0.3"/>
  <cols>
    <col min="1" max="1" width="16.6640625" customWidth="1"/>
    <col min="2" max="3" width="9.6640625" customWidth="1"/>
    <col min="5" max="5" width="11.33203125" customWidth="1"/>
    <col min="6" max="6" width="10.6640625" customWidth="1"/>
    <col min="7" max="7" width="9" customWidth="1"/>
  </cols>
  <sheetData>
    <row r="1" spans="1:7" x14ac:dyDescent="0.3">
      <c r="A1" s="13" t="s">
        <v>18</v>
      </c>
      <c r="B1" s="14" t="s">
        <v>2</v>
      </c>
      <c r="C1" s="14" t="s">
        <v>3</v>
      </c>
      <c r="D1" s="14" t="s">
        <v>4</v>
      </c>
      <c r="E1" s="14" t="s">
        <v>6</v>
      </c>
      <c r="F1" s="14" t="s">
        <v>7</v>
      </c>
      <c r="G1" s="14" t="s">
        <v>5</v>
      </c>
    </row>
    <row r="2" spans="1:7" x14ac:dyDescent="0.3">
      <c r="A2" s="7" t="s">
        <v>19</v>
      </c>
      <c r="B2" s="10">
        <v>1</v>
      </c>
      <c r="C2" s="10">
        <v>2</v>
      </c>
      <c r="D2" s="16">
        <f>SUM(Table2[[#This Row],[Mujeres]:[Hombres]])</f>
        <v>3</v>
      </c>
      <c r="E2" s="4">
        <f>Table2[[#This Row],[Mujeres]]/Table2[[#This Row],[Total]]</f>
        <v>0.33333333333333331</v>
      </c>
      <c r="F2" s="4">
        <f>Table2[[#This Row],[Hombres]]/Table2[[#This Row],[Total]]</f>
        <v>0.66666666666666663</v>
      </c>
      <c r="G2" s="15">
        <f>SUM(Table2[[#This Row],[Mujeres]:[Hombres]])/Table2[[#Totals],[Total]]</f>
        <v>0.375</v>
      </c>
    </row>
    <row r="3" spans="1:7" x14ac:dyDescent="0.3">
      <c r="A3" s="7" t="s">
        <v>20</v>
      </c>
      <c r="B3" s="10">
        <v>2</v>
      </c>
      <c r="C3" s="10">
        <v>3</v>
      </c>
      <c r="D3" s="11">
        <f>SUM(Table2[[#This Row],[Mujeres]:[Hombres]])</f>
        <v>5</v>
      </c>
      <c r="E3" s="4">
        <f>Table2[[#This Row],[Mujeres]]/Table2[[#This Row],[Total]]</f>
        <v>0.4</v>
      </c>
      <c r="F3" s="4">
        <f>Table2[[#This Row],[Hombres]]/Table2[[#This Row],[Total]]</f>
        <v>0.6</v>
      </c>
      <c r="G3" s="15">
        <f>SUM(Table2[[#This Row],[Mujeres]:[Hombres]])/Table2[[#Totals],[Total]]</f>
        <v>0.625</v>
      </c>
    </row>
    <row r="4" spans="1:7" x14ac:dyDescent="0.3">
      <c r="A4" s="27" t="s">
        <v>4</v>
      </c>
      <c r="B4" s="28">
        <f>SUM(Table2[Mujeres])</f>
        <v>3</v>
      </c>
      <c r="C4" s="28">
        <f>SUM(Table2[Hombres])</f>
        <v>5</v>
      </c>
      <c r="D4" s="28">
        <f>SUM(Table2[Total])</f>
        <v>8</v>
      </c>
    </row>
  </sheetData>
  <pageMargins left="0.7" right="0.7" top="0.75" bottom="0.75" header="0.3" footer="0.3"/>
  <pageSetup orientation="portrait" horizontalDpi="4294967295" verticalDpi="4294967295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F95E2-FDCC-403E-B6F2-BCD8B15782D2}">
  <dimension ref="A1:G7"/>
  <sheetViews>
    <sheetView workbookViewId="0">
      <selection activeCell="B5" sqref="B5"/>
    </sheetView>
  </sheetViews>
  <sheetFormatPr defaultColWidth="9.109375" defaultRowHeight="14.4" x14ac:dyDescent="0.3"/>
  <cols>
    <col min="1" max="1" width="14.6640625" customWidth="1"/>
    <col min="2" max="2" width="9.6640625" customWidth="1"/>
    <col min="3" max="3" width="10.44140625" customWidth="1"/>
    <col min="5" max="5" width="11.33203125" style="1" customWidth="1"/>
    <col min="6" max="6" width="10.6640625" style="1" customWidth="1"/>
    <col min="7" max="7" width="9" style="1" customWidth="1"/>
  </cols>
  <sheetData>
    <row r="1" spans="1:7" x14ac:dyDescent="0.3">
      <c r="A1" s="20" t="s">
        <v>21</v>
      </c>
      <c r="B1" s="21" t="s">
        <v>2</v>
      </c>
      <c r="C1" s="21" t="s">
        <v>3</v>
      </c>
      <c r="D1" s="21" t="s">
        <v>4</v>
      </c>
      <c r="E1" s="23" t="s">
        <v>6</v>
      </c>
      <c r="F1" s="23" t="s">
        <v>7</v>
      </c>
      <c r="G1" s="23" t="s">
        <v>5</v>
      </c>
    </row>
    <row r="2" spans="1:7" x14ac:dyDescent="0.3">
      <c r="A2" s="19" t="s">
        <v>22</v>
      </c>
      <c r="B2" s="17">
        <v>1</v>
      </c>
      <c r="C2" s="17">
        <v>2</v>
      </c>
      <c r="D2" s="18">
        <f>SUM(Table7[[#This Row],[Mujeres]:[Hombres]])</f>
        <v>3</v>
      </c>
      <c r="E2" s="22">
        <f>Table7[[#This Row],[Mujeres]]/Table7[[#This Row],[Total]]</f>
        <v>0.33333333333333331</v>
      </c>
      <c r="F2" s="22">
        <f>Table7[[#This Row],[Hombres]]/Table7[[#This Row],[Total]]</f>
        <v>0.66666666666666663</v>
      </c>
      <c r="G2" s="22">
        <f>Table7[[#This Row],[Total]]/Table7[[#Totals],[Total]]</f>
        <v>9.0909090909090912E-2</v>
      </c>
    </row>
    <row r="3" spans="1:7" x14ac:dyDescent="0.3">
      <c r="A3" s="19" t="s">
        <v>23</v>
      </c>
      <c r="B3" s="17">
        <v>2</v>
      </c>
      <c r="C3" s="17">
        <v>5</v>
      </c>
      <c r="D3" s="18">
        <f>SUM(Table7[[#This Row],[Mujeres]:[Hombres]])</f>
        <v>7</v>
      </c>
      <c r="E3" s="22">
        <f>Table7[[#This Row],[Mujeres]]/Table7[[#This Row],[Total]]</f>
        <v>0.2857142857142857</v>
      </c>
      <c r="F3" s="22">
        <f>Table7[[#This Row],[Hombres]]/Table7[[#This Row],[Total]]</f>
        <v>0.7142857142857143</v>
      </c>
      <c r="G3" s="22">
        <f>Table7[[#This Row],[Total]]/Table7[[#Totals],[Total]]</f>
        <v>0.21212121212121213</v>
      </c>
    </row>
    <row r="4" spans="1:7" x14ac:dyDescent="0.3">
      <c r="A4" s="19" t="s">
        <v>24</v>
      </c>
      <c r="B4" s="17">
        <v>8</v>
      </c>
      <c r="C4" s="17">
        <v>12</v>
      </c>
      <c r="D4" s="18">
        <f>SUM(Table7[[#This Row],[Mujeres]:[Hombres]])</f>
        <v>20</v>
      </c>
      <c r="E4" s="22">
        <f>Table7[[#This Row],[Mujeres]]/Table7[[#This Row],[Total]]</f>
        <v>0.4</v>
      </c>
      <c r="F4" s="22">
        <f>Table7[[#This Row],[Hombres]]/Table7[[#This Row],[Total]]</f>
        <v>0.6</v>
      </c>
      <c r="G4" s="22">
        <f>Table7[[#This Row],[Total]]/Table7[[#Totals],[Total]]</f>
        <v>0.60606060606060608</v>
      </c>
    </row>
    <row r="5" spans="1:7" x14ac:dyDescent="0.3">
      <c r="A5" s="19" t="s">
        <v>25</v>
      </c>
      <c r="B5" s="17">
        <v>1</v>
      </c>
      <c r="C5" s="17">
        <v>2</v>
      </c>
      <c r="D5" s="18">
        <f>SUM(Table7[[#This Row],[Mujeres]:[Hombres]])</f>
        <v>3</v>
      </c>
      <c r="E5" s="22">
        <f>Table7[[#This Row],[Mujeres]]/Table7[[#This Row],[Total]]</f>
        <v>0.33333333333333331</v>
      </c>
      <c r="F5" s="22">
        <f>Table7[[#This Row],[Hombres]]/Table7[[#This Row],[Total]]</f>
        <v>0.66666666666666663</v>
      </c>
      <c r="G5" s="22">
        <f>Table7[[#This Row],[Total]]/Table7[[#Totals],[Total]]</f>
        <v>9.0909090909090912E-2</v>
      </c>
    </row>
    <row r="6" spans="1:7" x14ac:dyDescent="0.3">
      <c r="A6" s="24" t="s">
        <v>4</v>
      </c>
      <c r="B6" s="25">
        <f>SUM(Table7[Mujeres])</f>
        <v>12</v>
      </c>
      <c r="C6" s="25">
        <f>SUM(Table7[Hombres])</f>
        <v>21</v>
      </c>
      <c r="D6" s="25">
        <f>SUM(B6:C6)</f>
        <v>33</v>
      </c>
      <c r="E6"/>
      <c r="F6"/>
      <c r="G6"/>
    </row>
    <row r="7" spans="1:7" x14ac:dyDescent="0.3">
      <c r="D7" s="1"/>
      <c r="G7"/>
    </row>
  </sheetData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62B98-5D7B-42D0-BB0A-222E40B5CD35}">
  <dimension ref="A1:G4"/>
  <sheetViews>
    <sheetView workbookViewId="0">
      <selection activeCell="A4" sqref="A4"/>
    </sheetView>
  </sheetViews>
  <sheetFormatPr defaultColWidth="9.109375" defaultRowHeight="14.4" x14ac:dyDescent="0.3"/>
  <cols>
    <col min="1" max="1" width="14.6640625" customWidth="1"/>
    <col min="2" max="2" width="9.6640625" customWidth="1"/>
    <col min="3" max="3" width="10.44140625" customWidth="1"/>
    <col min="5" max="5" width="11.33203125" style="1" customWidth="1"/>
    <col min="6" max="6" width="10.6640625" style="1" customWidth="1"/>
    <col min="7" max="7" width="9" style="1" customWidth="1"/>
  </cols>
  <sheetData>
    <row r="1" spans="1:7" x14ac:dyDescent="0.3">
      <c r="A1" s="30" t="s">
        <v>26</v>
      </c>
      <c r="B1" s="31" t="s">
        <v>2</v>
      </c>
      <c r="C1" s="31" t="s">
        <v>3</v>
      </c>
      <c r="D1" s="31" t="s">
        <v>4</v>
      </c>
      <c r="E1" s="32" t="s">
        <v>6</v>
      </c>
      <c r="F1" s="32" t="s">
        <v>7</v>
      </c>
      <c r="G1" s="32" t="s">
        <v>5</v>
      </c>
    </row>
    <row r="2" spans="1:7" x14ac:dyDescent="0.3">
      <c r="A2" s="29" t="s">
        <v>27</v>
      </c>
      <c r="B2" s="2">
        <v>1</v>
      </c>
      <c r="C2" s="2">
        <v>2</v>
      </c>
      <c r="D2" s="3">
        <f>SUM(PlantillaPorSalario[[#This Row],[Mujeres]:[Hombres]])</f>
        <v>3</v>
      </c>
      <c r="E2" s="4">
        <f>PlantillaPorSalario[[#This Row],[Mujeres]]/PlantillaPorSalario[[#Totals],[Total]]</f>
        <v>0.1</v>
      </c>
      <c r="F2" s="4">
        <f>PlantillaPorSalario[[#This Row],[Hombres]]/PlantillaPorSalario[[#Totals],[Total]]</f>
        <v>0.2</v>
      </c>
      <c r="G2" s="4">
        <f>PlantillaPorSalario[[#This Row],[Total]]/PlantillaPorSalario[[#Totals],[Total]]</f>
        <v>0.3</v>
      </c>
    </row>
    <row r="3" spans="1:7" x14ac:dyDescent="0.3">
      <c r="A3" s="29" t="s">
        <v>28</v>
      </c>
      <c r="B3" s="2">
        <v>3</v>
      </c>
      <c r="C3" s="2">
        <v>4</v>
      </c>
      <c r="D3" s="3">
        <f>SUM(PlantillaPorSalario[[#This Row],[Mujeres]:[Hombres]])</f>
        <v>7</v>
      </c>
      <c r="E3" s="4">
        <f>PlantillaPorSalario[[#This Row],[Mujeres]]/PlantillaPorSalario[[#Totals],[Total]]</f>
        <v>0.3</v>
      </c>
      <c r="F3" s="4">
        <f>PlantillaPorSalario[[#This Row],[Hombres]]/PlantillaPorSalario[[#Totals],[Total]]</f>
        <v>0.4</v>
      </c>
      <c r="G3" s="4">
        <f>PlantillaPorSalario[[#This Row],[Total]]/PlantillaPorSalario[[#Totals],[Total]]</f>
        <v>0.7</v>
      </c>
    </row>
    <row r="4" spans="1:7" x14ac:dyDescent="0.3">
      <c r="A4" s="26" t="s">
        <v>4</v>
      </c>
      <c r="B4" s="26">
        <f>SUM(PlantillaPorSalario[Mujeres])</f>
        <v>4</v>
      </c>
      <c r="C4" s="26">
        <f>SUM(PlantillaPorSalario[Hombres])</f>
        <v>6</v>
      </c>
      <c r="D4" s="26">
        <f>SUM(PlantillaPorSalario[Total])</f>
        <v>10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D139F-1987-4082-ACB9-32A51B5AE1E1}">
  <dimension ref="A1:G5"/>
  <sheetViews>
    <sheetView tabSelected="1" workbookViewId="0">
      <selection activeCell="J23" sqref="J23"/>
    </sheetView>
  </sheetViews>
  <sheetFormatPr defaultColWidth="9.109375" defaultRowHeight="14.4" x14ac:dyDescent="0.3"/>
  <cols>
    <col min="1" max="1" width="17.109375" customWidth="1"/>
    <col min="2" max="2" width="9.6640625" customWidth="1"/>
    <col min="3" max="3" width="10.44140625" customWidth="1"/>
    <col min="5" max="5" width="11.33203125" style="1" customWidth="1"/>
    <col min="6" max="6" width="10.6640625" style="1" customWidth="1"/>
    <col min="7" max="7" width="8.88671875" style="1"/>
  </cols>
  <sheetData>
    <row r="1" spans="1:7" x14ac:dyDescent="0.3">
      <c r="A1" s="34" t="s">
        <v>29</v>
      </c>
      <c r="B1" s="34" t="s">
        <v>2</v>
      </c>
      <c r="C1" s="34" t="s">
        <v>3</v>
      </c>
      <c r="D1" s="5" t="s">
        <v>4</v>
      </c>
      <c r="E1" s="35" t="s">
        <v>6</v>
      </c>
      <c r="F1" s="35" t="s">
        <v>7</v>
      </c>
      <c r="G1" s="35" t="s">
        <v>5</v>
      </c>
    </row>
    <row r="2" spans="1:7" x14ac:dyDescent="0.3">
      <c r="A2" s="34" t="s">
        <v>30</v>
      </c>
      <c r="B2" s="33">
        <v>3</v>
      </c>
      <c r="C2" s="33">
        <v>2</v>
      </c>
      <c r="D2" s="3">
        <f>SUM(Table9[[#This Row],[Mujeres]:[Hombres]])</f>
        <v>5</v>
      </c>
      <c r="E2" s="4">
        <f>Table9[[#This Row],[Mujeres]]/Table9[[#This Row],[Total]]</f>
        <v>0.6</v>
      </c>
      <c r="F2" s="4">
        <f>Table9[[#This Row],[Hombres]]/Table9[[#This Row],[Total]]</f>
        <v>0.4</v>
      </c>
      <c r="G2" s="4">
        <f>Table9[[#This Row],[Total]]/Table9[[#Totals],[Total]]</f>
        <v>0.29411764705882354</v>
      </c>
    </row>
    <row r="3" spans="1:7" x14ac:dyDescent="0.3">
      <c r="A3" s="34" t="s">
        <v>31</v>
      </c>
      <c r="B3" s="33">
        <v>5</v>
      </c>
      <c r="C3" s="33">
        <v>5</v>
      </c>
      <c r="D3" s="3">
        <f>SUM(Table9[[#This Row],[Mujeres]:[Hombres]])</f>
        <v>10</v>
      </c>
      <c r="E3" s="4">
        <f>Table9[[#This Row],[Mujeres]]/Table9[[#This Row],[Total]]</f>
        <v>0.5</v>
      </c>
      <c r="F3" s="4">
        <f>Table9[[#This Row],[Hombres]]/Table9[[#This Row],[Total]]</f>
        <v>0.5</v>
      </c>
      <c r="G3" s="4">
        <f>Table9[[#This Row],[Total]]/Table9[[#Totals],[Total]]</f>
        <v>0.58823529411764708</v>
      </c>
    </row>
    <row r="4" spans="1:7" x14ac:dyDescent="0.3">
      <c r="A4" s="34" t="s">
        <v>32</v>
      </c>
      <c r="B4" s="33">
        <v>2</v>
      </c>
      <c r="C4" s="33">
        <v>0</v>
      </c>
      <c r="D4" s="3">
        <f>SUM(Table9[[#This Row],[Mujeres]:[Hombres]])</f>
        <v>2</v>
      </c>
      <c r="E4" s="4">
        <f>Table9[[#This Row],[Mujeres]]/Table9[[#This Row],[Total]]</f>
        <v>1</v>
      </c>
      <c r="F4" s="4">
        <f>Table9[[#This Row],[Hombres]]/Table9[[#This Row],[Total]]</f>
        <v>0</v>
      </c>
      <c r="G4" s="4">
        <f>Table9[[#This Row],[Total]]/Table9[[#Totals],[Total]]</f>
        <v>0.11764705882352941</v>
      </c>
    </row>
    <row r="5" spans="1:7" x14ac:dyDescent="0.3">
      <c r="A5" s="5" t="s">
        <v>4</v>
      </c>
      <c r="B5" s="3">
        <f>SUM(Table9[Mujeres])</f>
        <v>10</v>
      </c>
      <c r="C5" s="3">
        <f>SUM(Table9[Hombres])</f>
        <v>7</v>
      </c>
      <c r="D5" s="3">
        <f>SUM(Table9[Total])</f>
        <v>17</v>
      </c>
    </row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Guia de uso</vt:lpstr>
      <vt:lpstr>Distribucion por Sexo</vt:lpstr>
      <vt:lpstr>Plantilla por Edad</vt:lpstr>
      <vt:lpstr>Plantilla por Tipo de Contrato</vt:lpstr>
      <vt:lpstr>Plantilla por Antigüedad</vt:lpstr>
      <vt:lpstr>Plantilla por Salario</vt:lpstr>
      <vt:lpstr>Plantilla por Horas Semanales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</dc:creator>
  <cp:lastModifiedBy>Salva</cp:lastModifiedBy>
  <dcterms:created xsi:type="dcterms:W3CDTF">2021-10-13T06:30:39Z</dcterms:created>
  <dcterms:modified xsi:type="dcterms:W3CDTF">2021-10-28T08:55:21Z</dcterms:modified>
</cp:coreProperties>
</file>